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ddee\"/>
    </mc:Choice>
  </mc:AlternateContent>
  <bookViews>
    <workbookView xWindow="0" yWindow="0" windowWidth="19200" windowHeight="1159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" i="1" l="1"/>
  <c r="AJ3" i="1" l="1"/>
  <c r="AL3" i="1" l="1"/>
  <c r="AQ3" i="1"/>
  <c r="AA3" i="1" l="1"/>
  <c r="AE3" i="1"/>
  <c r="AC3" i="1" l="1"/>
  <c r="AS3" i="1" l="1"/>
  <c r="AO3" i="1"/>
  <c r="AH3" i="1"/>
  <c r="AT3" i="1" l="1"/>
  <c r="AM3" i="1"/>
  <c r="O3" i="1" l="1"/>
  <c r="T3" i="1" l="1"/>
  <c r="V3" i="1"/>
  <c r="AF3" i="1"/>
  <c r="M3" i="1" l="1"/>
  <c r="P3" i="1" s="1"/>
  <c r="J3" i="1"/>
  <c r="H3" i="1"/>
  <c r="X3" i="1"/>
  <c r="Y3" i="1" s="1"/>
  <c r="F3" i="1"/>
  <c r="K3" i="1" l="1"/>
  <c r="Q3" i="1" s="1"/>
  <c r="R3" i="1" s="1"/>
  <c r="AU3" i="1" s="1"/>
  <c r="BA3" i="1" l="1"/>
  <c r="AY3" i="1" l="1"/>
  <c r="BE3" i="1"/>
  <c r="BC3" i="1"/>
  <c r="BG3" i="1" l="1"/>
</calcChain>
</file>

<file path=xl/sharedStrings.xml><?xml version="1.0" encoding="utf-8"?>
<sst xmlns="http://schemas.openxmlformats.org/spreadsheetml/2006/main" count="76" uniqueCount="64">
  <si>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</si>
  <si>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</si>
  <si>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</si>
  <si>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</si>
  <si>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</si>
  <si>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</si>
  <si>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</si>
  <si>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</si>
  <si>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</si>
  <si>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</si>
  <si>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</si>
  <si>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</si>
  <si>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</si>
  <si>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</si>
  <si>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</si>
  <si>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</si>
  <si>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</si>
  <si>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</si>
  <si>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</si>
  <si>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</si>
  <si>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</si>
  <si>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</si>
  <si>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</si>
  <si>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</si>
  <si>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</si>
  <si>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</si>
  <si>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</si>
  <si>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</si>
  <si>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</si>
  <si>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</si>
  <si>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</si>
  <si>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</si>
  <si>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</si>
  <si>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</si>
  <si>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</si>
  <si>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</si>
  <si>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</si>
  <si>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</si>
  <si>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</si>
  <si>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</si>
  <si>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</si>
  <si>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</si>
  <si>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</si>
  <si>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</si>
  <si>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</si>
  <si>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</si>
  <si>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</si>
  <si>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</si>
  <si>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</si>
  <si>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</si>
  <si>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</si>
  <si>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</si>
  <si>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</si>
  <si>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</si>
  <si>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</si>
  <si>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</si>
  <si>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</si>
  <si>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</si>
  <si>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ΠΟΛΥ ΚΑΛΗ ΓΝΩΣΗ</t>
  </si>
  <si>
    <t>ANEY</t>
  </si>
  <si>
    <t>ΑΡΙΘΜΟΣ ΠΡΩΤΟΚΟΛΛΟΥ ΑΙΤΗΣΗΣ</t>
  </si>
  <si>
    <t>ΑΜΘ / ΚΕΝΤΡΙΚΗ ΜΑΚΕΔΟΝΙΑ</t>
  </si>
  <si>
    <t>ΘΕΣΗ ΑΝΑ ΠΕΡΙΦΕΡΕΙΑ</t>
  </si>
  <si>
    <t>40547/29-10-2019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</si>
</sst>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topLeftCell="AL1" zoomScale="80" zoomScaleNormal="80" workbookViewId="0">
      <selection activeCell="BA18" sqref="BA18"/>
    </sheetView>
  </sheetViews>
  <sheetFormatPr defaultColWidth="9.140625" defaultRowHeight="21.95" customHeight="1" x14ac:dyDescent="0.25"/>
  <cols>
    <col min="1" max="1" width="3.85546875" style="5" bestFit="1" customWidth="1"/>
    <col min="2" max="3" width="17.28515625" style="6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s="14" customFormat="1" ht="21.95" customHeight="1" x14ac:dyDescent="0.25">
      <c r="A1" s="12" t="s">
        <v>47</v>
      </c>
      <c r="B1" s="13"/>
      <c r="C1" s="13"/>
      <c r="F1" s="12"/>
      <c r="H1" s="12"/>
      <c r="J1" s="12"/>
      <c r="K1" s="12"/>
      <c r="M1" s="12"/>
      <c r="O1" s="12"/>
      <c r="P1" s="12"/>
      <c r="Q1" s="12"/>
      <c r="R1" s="12"/>
      <c r="T1" s="12"/>
      <c r="U1" s="15"/>
      <c r="V1" s="12"/>
      <c r="X1" s="12"/>
      <c r="Y1" s="12"/>
      <c r="AA1" s="12"/>
      <c r="AC1" s="12"/>
      <c r="AE1" s="12"/>
      <c r="AF1" s="12"/>
      <c r="AH1" s="12"/>
      <c r="AJ1" s="12"/>
      <c r="AL1" s="12"/>
      <c r="AM1" s="12"/>
      <c r="AO1" s="12"/>
      <c r="AQ1" s="12"/>
      <c r="AS1" s="12"/>
      <c r="AT1" s="12"/>
      <c r="AW1" s="12"/>
      <c r="AY1" s="12"/>
      <c r="BA1" s="12"/>
      <c r="BC1" s="12"/>
      <c r="BE1" s="12"/>
      <c r="BF1" s="16"/>
      <c r="BG1" s="12"/>
    </row>
    <row r="2" spans="1:59" s="28" customFormat="1" ht="105" customHeight="1" x14ac:dyDescent="0.25">
      <c r="A2" s="17" t="s">
        <v>16</v>
      </c>
      <c r="B2" s="17" t="s">
        <v>60</v>
      </c>
      <c r="C2" s="17" t="s">
        <v>62</v>
      </c>
      <c r="D2" s="18" t="s">
        <v>17</v>
      </c>
      <c r="E2" s="18" t="s">
        <v>52</v>
      </c>
      <c r="F2" s="19" t="s">
        <v>18</v>
      </c>
      <c r="G2" s="18" t="s">
        <v>19</v>
      </c>
      <c r="H2" s="19" t="s">
        <v>20</v>
      </c>
      <c r="I2" s="18" t="s">
        <v>21</v>
      </c>
      <c r="J2" s="19" t="s">
        <v>25</v>
      </c>
      <c r="K2" s="20" t="s">
        <v>44</v>
      </c>
      <c r="L2" s="18" t="s">
        <v>22</v>
      </c>
      <c r="M2" s="19" t="s">
        <v>26</v>
      </c>
      <c r="N2" s="18" t="s">
        <v>21</v>
      </c>
      <c r="O2" s="19" t="s">
        <v>25</v>
      </c>
      <c r="P2" s="20" t="s">
        <v>43</v>
      </c>
      <c r="Q2" s="21" t="s">
        <v>3</v>
      </c>
      <c r="R2" s="21" t="s">
        <v>45</v>
      </c>
      <c r="S2" s="18" t="s">
        <v>55</v>
      </c>
      <c r="T2" s="19" t="s">
        <v>0</v>
      </c>
      <c r="U2" s="18" t="s">
        <v>54</v>
      </c>
      <c r="V2" s="19" t="s">
        <v>0</v>
      </c>
      <c r="W2" s="18" t="s">
        <v>1</v>
      </c>
      <c r="X2" s="19" t="s">
        <v>2</v>
      </c>
      <c r="Y2" s="20" t="s">
        <v>41</v>
      </c>
      <c r="Z2" s="22" t="s">
        <v>49</v>
      </c>
      <c r="AA2" s="23" t="s">
        <v>28</v>
      </c>
      <c r="AB2" s="22" t="s">
        <v>50</v>
      </c>
      <c r="AC2" s="23" t="s">
        <v>29</v>
      </c>
      <c r="AD2" s="22" t="s">
        <v>51</v>
      </c>
      <c r="AE2" s="23" t="s">
        <v>30</v>
      </c>
      <c r="AF2" s="24" t="s">
        <v>27</v>
      </c>
      <c r="AG2" s="22" t="s">
        <v>23</v>
      </c>
      <c r="AH2" s="23" t="s">
        <v>31</v>
      </c>
      <c r="AI2" s="22" t="s">
        <v>33</v>
      </c>
      <c r="AJ2" s="23" t="s">
        <v>32</v>
      </c>
      <c r="AK2" s="22" t="s">
        <v>57</v>
      </c>
      <c r="AL2" s="23" t="s">
        <v>34</v>
      </c>
      <c r="AM2" s="24" t="s">
        <v>40</v>
      </c>
      <c r="AN2" s="22" t="s">
        <v>56</v>
      </c>
      <c r="AO2" s="23" t="s">
        <v>35</v>
      </c>
      <c r="AP2" s="22" t="s">
        <v>37</v>
      </c>
      <c r="AQ2" s="23" t="s">
        <v>36</v>
      </c>
      <c r="AR2" s="22" t="s">
        <v>38</v>
      </c>
      <c r="AS2" s="23" t="s">
        <v>39</v>
      </c>
      <c r="AT2" s="24" t="s">
        <v>42</v>
      </c>
      <c r="AU2" s="24" t="s">
        <v>46</v>
      </c>
      <c r="AV2" s="25" t="s">
        <v>4</v>
      </c>
      <c r="AW2" s="23" t="s">
        <v>5</v>
      </c>
      <c r="AX2" s="26" t="s">
        <v>6</v>
      </c>
      <c r="AY2" s="23" t="s">
        <v>7</v>
      </c>
      <c r="AZ2" s="26" t="s">
        <v>8</v>
      </c>
      <c r="BA2" s="23" t="s">
        <v>9</v>
      </c>
      <c r="BB2" s="26" t="s">
        <v>10</v>
      </c>
      <c r="BC2" s="23" t="s">
        <v>11</v>
      </c>
      <c r="BD2" s="26" t="s">
        <v>12</v>
      </c>
      <c r="BE2" s="23" t="s">
        <v>13</v>
      </c>
      <c r="BF2" s="18" t="s">
        <v>48</v>
      </c>
      <c r="BG2" s="27" t="s">
        <v>24</v>
      </c>
    </row>
    <row r="3" spans="1:59" s="32" customFormat="1" ht="30" customHeight="1" x14ac:dyDescent="0.4">
      <c r="A3" s="8">
        <v>1</v>
      </c>
      <c r="B3" s="11" t="s">
        <v>63</v>
      </c>
      <c r="C3" s="8" t="s">
        <v>61</v>
      </c>
      <c r="D3" s="8" t="s">
        <v>14</v>
      </c>
      <c r="E3" s="8" t="s">
        <v>15</v>
      </c>
      <c r="F3" s="7">
        <f t="shared" ref="F3" si="0">IF(E3="ΝΑΙ",5,0)</f>
        <v>0</v>
      </c>
      <c r="G3" s="8" t="s">
        <v>14</v>
      </c>
      <c r="H3" s="7">
        <f>IF(G3="ΟΧΙ",0,IF(G3="ΝΑΙ",4,6))</f>
        <v>4</v>
      </c>
      <c r="I3" s="8" t="s">
        <v>14</v>
      </c>
      <c r="J3" s="7">
        <f>IF(I3="ΟΧΙ",0,IF(I3="ΝΑΙ",2))</f>
        <v>2</v>
      </c>
      <c r="K3" s="29">
        <f>H3+J3</f>
        <v>6</v>
      </c>
      <c r="L3" s="8" t="s">
        <v>15</v>
      </c>
      <c r="M3" s="7">
        <f>IF(L3="ΟΧΙ",0,IF(L3="ΝΑΙ",7))</f>
        <v>0</v>
      </c>
      <c r="N3" s="8" t="s">
        <v>15</v>
      </c>
      <c r="O3" s="7">
        <f>IF(N3="ΟΧΙ",0,IF(N3="ΝΑΙ",2))</f>
        <v>0</v>
      </c>
      <c r="P3" s="29">
        <f>M3+O3</f>
        <v>0</v>
      </c>
      <c r="Q3" s="30">
        <f>MAX(P3+F3,(K3+F3),)</f>
        <v>6</v>
      </c>
      <c r="R3" s="30">
        <f t="shared" ref="R3" si="1">IF(D3="ΝΑΙ",Q3,0)</f>
        <v>6</v>
      </c>
      <c r="S3" s="8" t="s">
        <v>58</v>
      </c>
      <c r="T3" s="7">
        <f>IF(S3="ΧΩΡΙΣ ΠΙΣΤΟΠΟΙΗΣΗ",0,IF(S3="ΚΑΛΗ ΓΝΩΣΗ",1,IF(S3="ΠΟΛΥ ΚΑΛΗ ΓΝΩΣΗ",1.5,IF(S3="ΑΡΙΣΤΗ ΓΝΩΣΗ",2))))</f>
        <v>1.5</v>
      </c>
      <c r="U3" s="8" t="s">
        <v>53</v>
      </c>
      <c r="V3" s="7">
        <f>IF(U3="ΧΩΡΙΣ ΠΙΣΤΟΠΟΙΗΣΗ",0,IF(U3="ΚΑΛΗ ΓΝΩΣΗ",0.5,IF(U3="ΠΟΛΥ ΚΑΛΗ ΓΝΩΣΗ",0.75,IF(U3="ΑΡΙΣΤΗ ΓΝΩΣΗ",1))))</f>
        <v>0</v>
      </c>
      <c r="W3" s="8" t="s">
        <v>14</v>
      </c>
      <c r="X3" s="7">
        <f t="shared" ref="X3" si="2">IF(W3="ΝΑΙ",2,0)</f>
        <v>2</v>
      </c>
      <c r="Y3" s="29">
        <f>SUM(X3+T3+V3)</f>
        <v>3.5</v>
      </c>
      <c r="Z3" s="8">
        <v>80</v>
      </c>
      <c r="AA3" s="7">
        <f t="shared" ref="AA3" si="3">IF(Z3&lt;=400,(TRUNC(Z3/50))/4,2)</f>
        <v>0.25</v>
      </c>
      <c r="AB3" s="8">
        <v>226</v>
      </c>
      <c r="AC3" s="7">
        <f>IF(AB3&lt;=400,(TRUNC(AB3/50))/4,2)</f>
        <v>1</v>
      </c>
      <c r="AD3" s="8">
        <v>70</v>
      </c>
      <c r="AE3" s="7">
        <f>IF(AD3&lt;=400,(TRUNC(AD3/50))/4,2)</f>
        <v>0.25</v>
      </c>
      <c r="AF3" s="29">
        <f>SUM(AE3+AC3+AA3)</f>
        <v>1.5</v>
      </c>
      <c r="AG3" s="8">
        <v>6</v>
      </c>
      <c r="AH3" s="7">
        <f>IF(AG3&lt;=7,AG3,7)</f>
        <v>6</v>
      </c>
      <c r="AI3" s="8">
        <v>306</v>
      </c>
      <c r="AJ3" s="7">
        <f>IF(AI3&lt;=800,(TRUNC(AI3/50))/4,4)</f>
        <v>1.5</v>
      </c>
      <c r="AK3" s="8">
        <v>6</v>
      </c>
      <c r="AL3" s="7">
        <f>IF(AK3&gt;4,4,AK3)</f>
        <v>4</v>
      </c>
      <c r="AM3" s="29">
        <f>(AH3+AJ3+AL3)</f>
        <v>11.5</v>
      </c>
      <c r="AN3" s="8">
        <v>4</v>
      </c>
      <c r="AO3" s="7">
        <f>IF(AN3&gt;6,6,AN3)</f>
        <v>4</v>
      </c>
      <c r="AP3" s="8">
        <v>0</v>
      </c>
      <c r="AQ3" s="7">
        <f>IF(AP3&gt;4,4,AP3)</f>
        <v>0</v>
      </c>
      <c r="AR3" s="8">
        <v>8</v>
      </c>
      <c r="AS3" s="7">
        <f>IF(AR3&gt;4,4,AR3)</f>
        <v>4</v>
      </c>
      <c r="AT3" s="29">
        <f>AS3+AQ3+AO3</f>
        <v>8</v>
      </c>
      <c r="AU3" s="29">
        <f>IF(D3="ΝΑΙ",AT3+AM3+AF3+Y3+R3,0)</f>
        <v>30.5</v>
      </c>
      <c r="AV3" s="31" t="s">
        <v>59</v>
      </c>
      <c r="AW3" s="7">
        <f t="shared" ref="AW3" si="4">IF(AV3="0-6μηνες",(2%*AU3),IF(AV3="7-12μηνες",(4%*AU3),IF(AV3="13-18μηνες",(6%*AU3),IF(AV3="19-24μηνες",(8%*AU3),IF(AV3="24+",(10%*AU3),0)))))</f>
        <v>0</v>
      </c>
      <c r="AX3" s="9" t="s">
        <v>15</v>
      </c>
      <c r="AY3" s="7">
        <f>IF(AX3="ΝΑΙ",(10%*AU3),0)</f>
        <v>0</v>
      </c>
      <c r="AZ3" s="9" t="s">
        <v>15</v>
      </c>
      <c r="BA3" s="7">
        <f>IF(AZ3="ΝΑΙ",(10%*AU3),0)</f>
        <v>0</v>
      </c>
      <c r="BB3" s="9" t="s">
        <v>15</v>
      </c>
      <c r="BC3" s="7">
        <f>IF(BB3="ΝΑΙ",(10%*AU3),0)</f>
        <v>0</v>
      </c>
      <c r="BD3" s="9" t="s">
        <v>15</v>
      </c>
      <c r="BE3" s="7">
        <f>IF(BD3="ΝΑΙ",(10%*AU3),0)</f>
        <v>0</v>
      </c>
      <c r="BF3" s="8">
        <v>9.9</v>
      </c>
      <c r="BG3" s="10">
        <f>AU3+AW3+AY3+BA3+BC3+BE3+BF3</f>
        <v>40.4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B2:C3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allowBlank="1" showInputMessage="1" showErrorMessage="1" sqref="BB2:BB3 BD2:BD3 AX2:AX3 N3 W2:W3 I3 AZ2:AZ3 E3">
      <formula1>"ΝΑΙ,ΟΧΙ"</formula1>
    </dataValidation>
    <dataValidation type="list" allowBlank="1" showInputMessage="1" showErrorMessage="1" sqref="U3 S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errorStyle="warning" allowBlank="1" showInputMessage="1" showErrorMessage="1" sqref="S2 U2">
      <formula1>$S$2:$S$3</formula1>
    </dataValidation>
    <dataValidation type="list" allowBlank="1" showInputMessage="1" showErrorMessage="1" sqref="L3 G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2019-11-29T09:14:05Z</dcterms:modified>
</cp:coreProperties>
</file>